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797F9B9F-9964-49DC-8889-792497BB1B9E}" xr6:coauthVersionLast="47" xr6:coauthVersionMax="47" xr10:uidLastSave="{00000000-0000-0000-0000-000000000000}"/>
  <bookViews>
    <workbookView xWindow="-110" yWindow="-110" windowWidth="19420" windowHeight="10300" xr2:uid="{1FEF98B9-A6EC-4679-AD9C-9DDBB84F8653}"/>
  </bookViews>
  <sheets>
    <sheet name="Blad1" sheetId="1" r:id="rId1"/>
  </sheets>
  <definedNames>
    <definedName name="_xlnm._FilterDatabase" localSheetId="0" hidden="1">Blad1!$Z$4:$Z$5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7" i="1" l="1"/>
  <c r="M36" i="1"/>
  <c r="M35" i="1"/>
  <c r="M27" i="1"/>
  <c r="M26" i="1"/>
  <c r="M25" i="1"/>
  <c r="Q43" i="1"/>
  <c r="M43" i="1"/>
  <c r="G3" i="1"/>
  <c r="G4" i="1" s="1"/>
  <c r="P37" i="1"/>
  <c r="P36" i="1"/>
  <c r="P35" i="1"/>
  <c r="J34" i="1"/>
  <c r="J33" i="1"/>
  <c r="J32" i="1"/>
  <c r="P27" i="1"/>
  <c r="P26" i="1"/>
  <c r="P25" i="1"/>
  <c r="J24" i="1"/>
  <c r="J23" i="1"/>
  <c r="J22" i="1"/>
  <c r="J13" i="1"/>
  <c r="I43" i="1"/>
  <c r="F37" i="1"/>
  <c r="F36" i="1"/>
  <c r="F35" i="1"/>
  <c r="F34" i="1"/>
  <c r="F33" i="1"/>
  <c r="F32" i="1"/>
  <c r="F27" i="1"/>
  <c r="F26" i="1"/>
  <c r="F25" i="1"/>
  <c r="F24" i="1"/>
  <c r="F23" i="1"/>
  <c r="F22" i="1"/>
  <c r="F17" i="1"/>
  <c r="F16" i="1"/>
  <c r="F15" i="1"/>
  <c r="F14" i="1"/>
  <c r="F13" i="1"/>
  <c r="F12" i="1"/>
  <c r="P17" i="1"/>
  <c r="P16" i="1"/>
  <c r="P15" i="1"/>
  <c r="J14" i="1"/>
  <c r="J12" i="1"/>
  <c r="I3" i="1"/>
  <c r="I5" i="1" s="1"/>
  <c r="I6" i="1" s="1"/>
  <c r="I7" i="1" s="1"/>
  <c r="H3" i="1"/>
  <c r="H5" i="1" s="1"/>
  <c r="H6" i="1" s="1"/>
  <c r="H7" i="1" s="1"/>
  <c r="M17" i="1"/>
  <c r="M16" i="1"/>
  <c r="M15" i="1"/>
  <c r="I4" i="1" l="1"/>
  <c r="H4" i="1"/>
  <c r="I8" i="1"/>
  <c r="H8" i="1"/>
  <c r="N6" i="1"/>
  <c r="O6" i="1" s="1"/>
  <c r="G5" i="1"/>
  <c r="G6" i="1" s="1"/>
  <c r="G32" i="1" l="1"/>
  <c r="H32" i="1" s="1"/>
  <c r="G23" i="1"/>
  <c r="H23" i="1" s="1"/>
  <c r="G34" i="1"/>
  <c r="H34" i="1" s="1"/>
  <c r="G37" i="1"/>
  <c r="H37" i="1" s="1"/>
  <c r="N7" i="1"/>
  <c r="O7" i="1" s="1"/>
  <c r="G7" i="1"/>
  <c r="G8" i="1" s="1"/>
  <c r="G33" i="1"/>
  <c r="H33" i="1" s="1"/>
  <c r="K34" i="1"/>
  <c r="L34" i="1" s="1"/>
  <c r="K32" i="1"/>
  <c r="G36" i="1"/>
  <c r="H36" i="1" s="1"/>
  <c r="K33" i="1"/>
  <c r="L33" i="1" s="1"/>
  <c r="G35" i="1"/>
  <c r="H35" i="1" s="1"/>
  <c r="K23" i="1"/>
  <c r="L23" i="1" s="1"/>
  <c r="K24" i="1"/>
  <c r="L24" i="1" s="1"/>
  <c r="G27" i="1"/>
  <c r="H27" i="1" s="1"/>
  <c r="K22" i="1"/>
  <c r="L22" i="1" s="1"/>
  <c r="G24" i="1"/>
  <c r="H24" i="1" s="1"/>
  <c r="G26" i="1"/>
  <c r="H26" i="1" s="1"/>
  <c r="G25" i="1"/>
  <c r="H25" i="1" s="1"/>
  <c r="G22" i="1"/>
  <c r="H22" i="1" s="1"/>
  <c r="P6" i="1"/>
  <c r="P7" i="1" s="1"/>
  <c r="R6" i="1"/>
  <c r="R7" i="1" s="1"/>
  <c r="S7" i="1" s="1"/>
  <c r="Q36" i="1" s="1"/>
  <c r="S6" i="1"/>
  <c r="N36" i="1" s="1"/>
  <c r="Q37" i="1" l="1"/>
  <c r="R37" i="1" s="1"/>
  <c r="N35" i="1"/>
  <c r="N37" i="1"/>
  <c r="O37" i="1" s="1"/>
  <c r="Q35" i="1"/>
  <c r="N17" i="1"/>
  <c r="O17" i="1" s="1"/>
  <c r="N16" i="1"/>
  <c r="O16" i="1" s="1"/>
  <c r="N15" i="1"/>
  <c r="O15" i="1" s="1"/>
  <c r="Q16" i="1"/>
  <c r="R16" i="1" s="1"/>
  <c r="Q17" i="1"/>
  <c r="R17" i="1" s="1"/>
  <c r="Q15" i="1"/>
  <c r="R15" i="1" s="1"/>
  <c r="H28" i="1"/>
  <c r="O43" i="1" s="1"/>
  <c r="K38" i="1"/>
  <c r="H38" i="1"/>
  <c r="S43" i="1" s="1"/>
  <c r="G13" i="1"/>
  <c r="H13" i="1" s="1"/>
  <c r="G16" i="1"/>
  <c r="H16" i="1" s="1"/>
  <c r="K12" i="1"/>
  <c r="K13" i="1"/>
  <c r="L13" i="1" s="1"/>
  <c r="K14" i="1"/>
  <c r="L14" i="1" s="1"/>
  <c r="G17" i="1"/>
  <c r="H17" i="1" s="1"/>
  <c r="G12" i="1"/>
  <c r="H12" i="1" s="1"/>
  <c r="G14" i="1"/>
  <c r="H14" i="1" s="1"/>
  <c r="G15" i="1"/>
  <c r="H15" i="1" s="1"/>
  <c r="L32" i="1"/>
  <c r="L38" i="1" s="1"/>
  <c r="G38" i="1"/>
  <c r="G28" i="1"/>
  <c r="L28" i="1"/>
  <c r="K28" i="1"/>
  <c r="Q6" i="1"/>
  <c r="Q7" i="1"/>
  <c r="O36" i="1"/>
  <c r="R36" i="1"/>
  <c r="Q27" i="1" l="1"/>
  <c r="R27" i="1" s="1"/>
  <c r="Q25" i="1"/>
  <c r="R25" i="1" s="1"/>
  <c r="Q26" i="1"/>
  <c r="R26" i="1" s="1"/>
  <c r="N26" i="1"/>
  <c r="O26" i="1" s="1"/>
  <c r="N25" i="1"/>
  <c r="O25" i="1" s="1"/>
  <c r="N27" i="1"/>
  <c r="R18" i="1"/>
  <c r="L12" i="1"/>
  <c r="L18" i="1" s="1"/>
  <c r="I42" i="1"/>
  <c r="I44" i="1" s="1"/>
  <c r="Q18" i="1"/>
  <c r="Q42" i="1"/>
  <c r="Q44" i="1" s="1"/>
  <c r="O18" i="1"/>
  <c r="H18" i="1"/>
  <c r="K43" i="1" s="1"/>
  <c r="N18" i="1"/>
  <c r="K18" i="1"/>
  <c r="G18" i="1"/>
  <c r="N38" i="1"/>
  <c r="O35" i="1"/>
  <c r="O38" i="1" s="1"/>
  <c r="R35" i="1"/>
  <c r="R38" i="1" s="1"/>
  <c r="Q38" i="1"/>
  <c r="S18" i="1" l="1"/>
  <c r="F41" i="1" s="1"/>
  <c r="O27" i="1"/>
  <c r="O28" i="1" s="1"/>
  <c r="M42" i="1"/>
  <c r="M44" i="1" s="1"/>
  <c r="N28" i="1"/>
  <c r="S38" i="1"/>
  <c r="S42" i="1" s="1"/>
  <c r="S44" i="1" s="1"/>
  <c r="S45" i="1" s="1"/>
  <c r="Q28" i="1"/>
  <c r="R28" i="1"/>
  <c r="S28" i="1" l="1"/>
  <c r="F42" i="1" s="1"/>
  <c r="K42" i="1"/>
  <c r="K44" i="1" s="1"/>
  <c r="K45" i="1" s="1"/>
  <c r="F43" i="1"/>
  <c r="O42" i="1" l="1"/>
  <c r="O44" i="1" s="1"/>
  <c r="O45" i="1" s="1"/>
  <c r="F45" i="1"/>
  <c r="C39" i="1" s="1"/>
  <c r="C40" i="1" s="1"/>
  <c r="C41" i="1" s="1"/>
  <c r="C42" i="1" l="1"/>
  <c r="C45" i="1" s="1"/>
</calcChain>
</file>

<file path=xl/sharedStrings.xml><?xml version="1.0" encoding="utf-8"?>
<sst xmlns="http://schemas.openxmlformats.org/spreadsheetml/2006/main" count="149" uniqueCount="63">
  <si>
    <t>Gebruik voor het invullen van dit formulier het bijbehorende stappenplan!</t>
  </si>
  <si>
    <t>Organisatie</t>
  </si>
  <si>
    <t>elektriciteit</t>
  </si>
  <si>
    <t>gas</t>
  </si>
  <si>
    <t>warmte</t>
  </si>
  <si>
    <t>Prijsplafond</t>
  </si>
  <si>
    <t>Verbruik op jaarbasis (2019-2022)</t>
  </si>
  <si>
    <t>Kleinverbruiker aansluiting elektriciteit? (prijsplafond van toepassing)</t>
  </si>
  <si>
    <t>Ja</t>
  </si>
  <si>
    <t>Te compenseren verbruik (100%)</t>
  </si>
  <si>
    <t>prijs prijsplafond per eenheid</t>
  </si>
  <si>
    <t>Kleinverbruiker aansluiting gas/warmte? (prijsplafond van toepassing)</t>
  </si>
  <si>
    <t>Verbruik op maandbasis</t>
  </si>
  <si>
    <t>verbruiksgrens prijsplafond</t>
  </si>
  <si>
    <t>Verbruik op halfjaarbasis</t>
  </si>
  <si>
    <t>percentage verbruik onder prijsplafond</t>
  </si>
  <si>
    <t>Verbruik elektriciteit in KWh op jaarbasis (2019-2022)</t>
  </si>
  <si>
    <t>Te compenseren verbruik</t>
  </si>
  <si>
    <t>percentage verbruik boven prijsplafond</t>
  </si>
  <si>
    <t>Verbruik gas in m3 op jaarbasis (2019-2022)</t>
  </si>
  <si>
    <t>Te compenseren verbruik per maand</t>
  </si>
  <si>
    <t>Verbruik warmte in GJ op jaarbasis (2019-2022)</t>
  </si>
  <si>
    <t>Nee</t>
  </si>
  <si>
    <t>Elektriciteit</t>
  </si>
  <si>
    <t>Prijs per eenheid KWh elektriciteit per 1-1-22</t>
  </si>
  <si>
    <t>vergelijkingssituatie 2021-2022</t>
  </si>
  <si>
    <t>prijs elektriciteit</t>
  </si>
  <si>
    <t>verbruik per maand</t>
  </si>
  <si>
    <t>kosten</t>
  </si>
  <si>
    <t>situatie 2022-2023</t>
  </si>
  <si>
    <t>prijs prijsplafond</t>
  </si>
  <si>
    <t>relatief verbruik binnen prijsplafond</t>
  </si>
  <si>
    <t>prijs boven prijsplafond</t>
  </si>
  <si>
    <t>relatief verbruik boven prijsplafond</t>
  </si>
  <si>
    <t>Tot. kosten</t>
  </si>
  <si>
    <t>Prijs per eenheid m3 gas per 1-1-22</t>
  </si>
  <si>
    <t>oktober</t>
  </si>
  <si>
    <t>Prijs per eenheid GJ warmte per 1-1-22</t>
  </si>
  <si>
    <t>november</t>
  </si>
  <si>
    <t>december</t>
  </si>
  <si>
    <t>Prijs per eenheid KWh elektriciteit 2022-2023</t>
  </si>
  <si>
    <t>januari</t>
  </si>
  <si>
    <t>februari</t>
  </si>
  <si>
    <t>maart</t>
  </si>
  <si>
    <t>Totaal</t>
  </si>
  <si>
    <t>Gas</t>
  </si>
  <si>
    <t>prijs gas</t>
  </si>
  <si>
    <t>Prijs per eenheid kuub m3 gas 2022-2023</t>
  </si>
  <si>
    <t>Warmte</t>
  </si>
  <si>
    <t>Prijs per eenheid GJ warmte 2022-2023</t>
  </si>
  <si>
    <t>prijs warmte</t>
  </si>
  <si>
    <t>Energiekostenstijging voor correctie 2x€190</t>
  </si>
  <si>
    <t>Energiekostenstijging na mogelijke correctie 2x€190</t>
  </si>
  <si>
    <t>Energiekostenstijging</t>
  </si>
  <si>
    <t>Controle</t>
  </si>
  <si>
    <t>Energiekostenstijging i.r.t. maximaal te vergoeden bedrag € 20.000</t>
  </si>
  <si>
    <t>Toets drempelbedrag € 500</t>
  </si>
  <si>
    <t>gemiddelde prijs nieuw</t>
  </si>
  <si>
    <t>totaal prijs nieuw</t>
  </si>
  <si>
    <t>gemiddelde prijs oud</t>
  </si>
  <si>
    <t>totaal prijs oud</t>
  </si>
  <si>
    <t>verhouding</t>
  </si>
  <si>
    <t>Totaal te vergoeden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</si>
</sst>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0" fontId="0" fillId="3" borderId="0" xfId="0" applyFill="1"/>
    <xf numFmtId="1" fontId="0" fillId="3" borderId="0" xfId="0" applyNumberFormat="1" applyFill="1"/>
    <xf numFmtId="1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" fontId="0" fillId="3" borderId="2" xfId="0" applyNumberFormat="1" applyFill="1" applyBorder="1"/>
    <xf numFmtId="0" fontId="0" fillId="3" borderId="4" xfId="0" applyFill="1" applyBorder="1"/>
    <xf numFmtId="0" fontId="0" fillId="3" borderId="5" xfId="0" applyFill="1" applyBorder="1"/>
    <xf numFmtId="4" fontId="0" fillId="3" borderId="0" xfId="0" applyNumberFormat="1" applyFill="1"/>
    <xf numFmtId="4" fontId="0" fillId="3" borderId="5" xfId="0" applyNumberFormat="1" applyFill="1" applyBorder="1"/>
    <xf numFmtId="0" fontId="4" fillId="3" borderId="0" xfId="0" applyFont="1" applyFill="1"/>
    <xf numFmtId="0" fontId="2" fillId="3" borderId="4" xfId="0" applyFont="1" applyFill="1" applyBorder="1"/>
    <xf numFmtId="164" fontId="0" fillId="3" borderId="0" xfId="0" applyNumberFormat="1" applyFill="1"/>
    <xf numFmtId="44" fontId="0" fillId="3" borderId="0" xfId="0" applyNumberFormat="1" applyFill="1"/>
    <xf numFmtId="0" fontId="1" fillId="3" borderId="4" xfId="0" applyFont="1" applyFill="1" applyBorder="1"/>
    <xf numFmtId="10" fontId="0" fillId="3" borderId="0" xfId="0" applyNumberFormat="1" applyFill="1"/>
    <xf numFmtId="10" fontId="0" fillId="3" borderId="5" xfId="0" applyNumberFormat="1" applyFill="1" applyBorder="1"/>
    <xf numFmtId="0" fontId="0" fillId="3" borderId="6" xfId="0" applyFill="1" applyBorder="1"/>
    <xf numFmtId="0" fontId="0" fillId="3" borderId="7" xfId="0" applyFill="1" applyBorder="1"/>
    <xf numFmtId="10" fontId="0" fillId="3" borderId="7" xfId="0" applyNumberFormat="1" applyFill="1" applyBorder="1"/>
    <xf numFmtId="10" fontId="0" fillId="3" borderId="8" xfId="0" applyNumberFormat="1" applyFill="1" applyBorder="1"/>
    <xf numFmtId="4" fontId="0" fillId="3" borderId="7" xfId="0" applyNumberFormat="1" applyFill="1" applyBorder="1"/>
    <xf numFmtId="4" fontId="0" fillId="3" borderId="8" xfId="0" applyNumberFormat="1" applyFill="1" applyBorder="1"/>
    <xf numFmtId="1" fontId="0" fillId="3" borderId="3" xfId="0" applyNumberFormat="1" applyFill="1" applyBorder="1"/>
    <xf numFmtId="0" fontId="4" fillId="3" borderId="4" xfId="0" applyFont="1" applyFill="1" applyBorder="1"/>
    <xf numFmtId="164" fontId="0" fillId="3" borderId="5" xfId="0" applyNumberFormat="1" applyFill="1" applyBorder="1"/>
    <xf numFmtId="14" fontId="0" fillId="3" borderId="4" xfId="0" applyNumberFormat="1" applyFill="1" applyBorder="1" applyAlignment="1">
      <alignment horizontal="left"/>
    </xf>
    <xf numFmtId="17" fontId="0" fillId="3" borderId="4" xfId="0" applyNumberFormat="1" applyFill="1" applyBorder="1"/>
    <xf numFmtId="4" fontId="0" fillId="3" borderId="2" xfId="0" applyNumberFormat="1" applyFill="1" applyBorder="1"/>
    <xf numFmtId="4" fontId="0" fillId="3" borderId="3" xfId="0" applyNumberFormat="1" applyFill="1" applyBorder="1"/>
    <xf numFmtId="164" fontId="0" fillId="2" borderId="5" xfId="0" applyNumberFormat="1" applyFill="1" applyBorder="1"/>
    <xf numFmtId="0" fontId="1" fillId="3" borderId="2" xfId="0" applyFont="1" applyFill="1" applyBorder="1"/>
    <xf numFmtId="1" fontId="0" fillId="3" borderId="5" xfId="0" applyNumberFormat="1" applyFill="1" applyBorder="1"/>
    <xf numFmtId="164" fontId="3" fillId="5" borderId="8" xfId="0" applyNumberFormat="1" applyFont="1" applyFill="1" applyBorder="1"/>
    <xf numFmtId="0" fontId="0" fillId="3" borderId="8" xfId="0" applyFill="1" applyBorder="1"/>
    <xf numFmtId="0" fontId="0" fillId="0" borderId="0" xfId="0" applyAlignment="1">
      <alignment wrapText="1"/>
    </xf>
    <xf numFmtId="0" fontId="0" fillId="4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0" borderId="0" xfId="0" applyFont="1"/>
    <xf numFmtId="0" fontId="1" fillId="3" borderId="6" xfId="0" applyFont="1" applyFill="1" applyBorder="1"/>
    <xf numFmtId="0" fontId="4" fillId="3" borderId="1" xfId="0" applyFont="1" applyFill="1" applyBorder="1"/>
    <xf numFmtId="4" fontId="4" fillId="3" borderId="2" xfId="0" applyNumberFormat="1" applyFont="1" applyFill="1" applyBorder="1"/>
    <xf numFmtId="4" fontId="4" fillId="3" borderId="3" xfId="0" applyNumberFormat="1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1" fontId="4" fillId="3" borderId="2" xfId="0" applyNumberFormat="1" applyFont="1" applyFill="1" applyBorder="1"/>
    <xf numFmtId="4" fontId="0" fillId="3" borderId="6" xfId="0" applyNumberFormat="1" applyFill="1" applyBorder="1"/>
    <xf numFmtId="4" fontId="4" fillId="3" borderId="1" xfId="0" applyNumberFormat="1" applyFont="1" applyFill="1" applyBorder="1"/>
    <xf numFmtId="2" fontId="0" fillId="3" borderId="5" xfId="0" applyNumberFormat="1" applyFill="1" applyBorder="1"/>
    <xf numFmtId="2" fontId="0" fillId="3" borderId="8" xfId="0" applyNumberFormat="1" applyFill="1" applyBorder="1"/>
    <xf numFmtId="0" fontId="0" fillId="6" borderId="0" xfId="0" applyFill="1"/>
    <xf numFmtId="0" fontId="5" fillId="6" borderId="0" xfId="0" applyFont="1" applyFill="1"/>
  </cellXfs>
  <cellStyles count="1">
    <cellStyle name="Standa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8269-0496-4D14-9EB8-D16E48F00DFF}">
  <sheetPr codeName="Blad1"/>
  <dimension ref="A1:V73"/>
  <sheetViews>
    <sheetView tabSelected="1" zoomScale="130" zoomScaleNormal="130" workbookViewId="0">
      <selection activeCell="C7" sqref="C7"/>
    </sheetView>
  </sheetViews>
  <sheetFormatPr defaultColWidth="9.1796875" defaultRowHeight="14.5" x14ac:dyDescent="0.35"/>
  <cols>
    <col min="2" max="2" width="63.26953125" customWidth="1"/>
    <col min="3" max="3" width="12.7265625" customWidth="1"/>
    <col min="4" max="18" width="10.7265625" customWidth="1"/>
    <col min="19" max="19" width="10.7265625" style="5" customWidth="1"/>
    <col min="20" max="21" width="10.7265625" customWidth="1"/>
    <col min="22" max="22" width="10.7265625" style="5" customWidth="1"/>
    <col min="23" max="26" width="10.7265625" customWidth="1"/>
    <col min="32" max="32" width="9.453125" bestFit="1" customWidth="1"/>
    <col min="33" max="33" width="16.7265625" bestFit="1" customWidth="1"/>
  </cols>
  <sheetData>
    <row r="1" spans="1:22" ht="23.5" x14ac:dyDescent="0.55000000000000004">
      <c r="A1" s="3"/>
      <c r="B1" s="56" t="s">
        <v>0</v>
      </c>
      <c r="C1" s="55"/>
      <c r="D1" s="55"/>
      <c r="E1" s="55"/>
      <c r="F1" s="5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22" x14ac:dyDescent="0.35">
      <c r="A2" s="3"/>
      <c r="B2" s="6" t="s">
        <v>1</v>
      </c>
      <c r="C2" s="41"/>
      <c r="D2" s="3"/>
      <c r="E2" s="7"/>
      <c r="F2" s="8"/>
      <c r="G2" s="8" t="s">
        <v>2</v>
      </c>
      <c r="H2" s="8" t="s">
        <v>3</v>
      </c>
      <c r="I2" s="9" t="s">
        <v>4</v>
      </c>
      <c r="J2" s="3"/>
      <c r="K2" s="6" t="s">
        <v>5</v>
      </c>
      <c r="L2" s="8"/>
      <c r="M2" s="8"/>
      <c r="N2" s="10"/>
      <c r="O2" s="8"/>
      <c r="P2" s="8"/>
      <c r="Q2" s="10"/>
      <c r="R2" s="8"/>
      <c r="S2" s="9"/>
      <c r="T2" s="3"/>
    </row>
    <row r="3" spans="1:22" x14ac:dyDescent="0.35">
      <c r="A3" s="3"/>
      <c r="B3" s="11"/>
      <c r="C3" s="12"/>
      <c r="D3" s="3"/>
      <c r="E3" s="11" t="s">
        <v>6</v>
      </c>
      <c r="F3" s="3"/>
      <c r="G3" s="13">
        <f>C7</f>
        <v>0</v>
      </c>
      <c r="H3" s="13">
        <f>C8</f>
        <v>0</v>
      </c>
      <c r="I3" s="14">
        <f>C9</f>
        <v>0</v>
      </c>
      <c r="J3" s="3"/>
      <c r="K3" s="11"/>
      <c r="L3" s="3"/>
      <c r="M3" s="3"/>
      <c r="N3" s="15" t="s">
        <v>2</v>
      </c>
      <c r="O3" s="15"/>
      <c r="P3" s="15" t="s">
        <v>3</v>
      </c>
      <c r="Q3" s="15"/>
      <c r="R3" s="15" t="s">
        <v>4</v>
      </c>
      <c r="S3" s="12"/>
      <c r="T3" s="3"/>
    </row>
    <row r="4" spans="1:22" x14ac:dyDescent="0.35">
      <c r="A4" s="3"/>
      <c r="B4" s="16" t="s">
        <v>7</v>
      </c>
      <c r="C4" s="42"/>
      <c r="D4" s="3"/>
      <c r="E4" s="11" t="s">
        <v>9</v>
      </c>
      <c r="F4" s="3"/>
      <c r="G4" s="13">
        <f>G3*1</f>
        <v>0</v>
      </c>
      <c r="H4" s="13">
        <f>H3*1</f>
        <v>0</v>
      </c>
      <c r="I4" s="14">
        <f>I3*1</f>
        <v>0</v>
      </c>
      <c r="J4" s="3"/>
      <c r="K4" s="11" t="s">
        <v>10</v>
      </c>
      <c r="L4" s="3"/>
      <c r="M4" s="3"/>
      <c r="N4" s="17">
        <v>0.4</v>
      </c>
      <c r="O4" s="18"/>
      <c r="P4" s="17">
        <v>1.45</v>
      </c>
      <c r="Q4" s="18"/>
      <c r="R4" s="17">
        <v>47.39</v>
      </c>
      <c r="S4" s="12"/>
      <c r="T4" s="3"/>
    </row>
    <row r="5" spans="1:22" x14ac:dyDescent="0.35">
      <c r="A5" s="3"/>
      <c r="B5" s="16" t="s">
        <v>11</v>
      </c>
      <c r="C5" s="42"/>
      <c r="D5" s="3"/>
      <c r="E5" s="11" t="s">
        <v>12</v>
      </c>
      <c r="F5" s="3"/>
      <c r="G5" s="13">
        <f>G3*(1/12)</f>
        <v>0</v>
      </c>
      <c r="H5" s="13">
        <f>H3*(1/12)</f>
        <v>0</v>
      </c>
      <c r="I5" s="14">
        <f>I3*(1/12)</f>
        <v>0</v>
      </c>
      <c r="J5" s="3"/>
      <c r="K5" s="11" t="s">
        <v>13</v>
      </c>
      <c r="L5" s="3"/>
      <c r="M5" s="3"/>
      <c r="N5" s="3">
        <v>2900</v>
      </c>
      <c r="O5" s="3"/>
      <c r="P5" s="3">
        <v>1200</v>
      </c>
      <c r="Q5" s="3"/>
      <c r="R5" s="3">
        <v>37</v>
      </c>
      <c r="S5" s="12"/>
      <c r="T5" s="3"/>
    </row>
    <row r="6" spans="1:22" x14ac:dyDescent="0.35">
      <c r="A6" s="3"/>
      <c r="B6" s="19"/>
      <c r="C6" s="12"/>
      <c r="D6" s="3"/>
      <c r="E6" s="11" t="s">
        <v>14</v>
      </c>
      <c r="F6" s="3"/>
      <c r="G6" s="13">
        <f>G5*6</f>
        <v>0</v>
      </c>
      <c r="H6" s="13">
        <f t="shared" ref="H6:I6" si="0">H5*6</f>
        <v>0</v>
      </c>
      <c r="I6" s="14">
        <f t="shared" si="0"/>
        <v>0</v>
      </c>
      <c r="J6" s="3"/>
      <c r="K6" s="11" t="s">
        <v>15</v>
      </c>
      <c r="L6" s="3"/>
      <c r="M6" s="3"/>
      <c r="N6" s="20" t="e">
        <f>N5/G4</f>
        <v>#DIV/0!</v>
      </c>
      <c r="O6" s="20">
        <f>IF(G4&lt;N5,1,N6)</f>
        <v>1</v>
      </c>
      <c r="P6" s="20" t="e">
        <f>P5/H4</f>
        <v>#DIV/0!</v>
      </c>
      <c r="Q6" s="20">
        <f>IF(H4&lt;P5,1,P6)</f>
        <v>1</v>
      </c>
      <c r="R6" s="20" t="e">
        <f>R5/I4</f>
        <v>#DIV/0!</v>
      </c>
      <c r="S6" s="21">
        <f>IF(I4&lt;R5,1,R6)</f>
        <v>1</v>
      </c>
      <c r="T6" s="3"/>
    </row>
    <row r="7" spans="1:22" x14ac:dyDescent="0.35">
      <c r="A7" s="3"/>
      <c r="B7" s="11" t="s">
        <v>16</v>
      </c>
      <c r="C7" s="1"/>
      <c r="D7" s="3"/>
      <c r="E7" s="11" t="s">
        <v>17</v>
      </c>
      <c r="F7" s="3"/>
      <c r="G7" s="13">
        <f>G6*1</f>
        <v>0</v>
      </c>
      <c r="H7" s="13">
        <f>H6*1</f>
        <v>0</v>
      </c>
      <c r="I7" s="14">
        <f>I6*1</f>
        <v>0</v>
      </c>
      <c r="J7" s="3"/>
      <c r="K7" s="22" t="s">
        <v>18</v>
      </c>
      <c r="L7" s="23"/>
      <c r="M7" s="23"/>
      <c r="N7" s="24" t="e">
        <f>1-N6</f>
        <v>#DIV/0!</v>
      </c>
      <c r="O7" s="24">
        <f>IF(G4&lt;N5,0,N7)</f>
        <v>0</v>
      </c>
      <c r="P7" s="24" t="e">
        <f>1-P6</f>
        <v>#DIV/0!</v>
      </c>
      <c r="Q7" s="24">
        <f>IF(H4&lt;P5,0,P7)</f>
        <v>0</v>
      </c>
      <c r="R7" s="24" t="e">
        <f>1-R6</f>
        <v>#DIV/0!</v>
      </c>
      <c r="S7" s="25">
        <f>IF(I4&lt;R5,0,R7)</f>
        <v>0</v>
      </c>
      <c r="T7" s="3"/>
    </row>
    <row r="8" spans="1:22" x14ac:dyDescent="0.35">
      <c r="A8" s="3"/>
      <c r="B8" s="11" t="s">
        <v>19</v>
      </c>
      <c r="C8" s="1"/>
      <c r="D8" s="3"/>
      <c r="E8" s="22" t="s">
        <v>20</v>
      </c>
      <c r="F8" s="23"/>
      <c r="G8" s="26">
        <f>G7/6</f>
        <v>0</v>
      </c>
      <c r="H8" s="26">
        <f t="shared" ref="H8:I8" si="1">H7/6</f>
        <v>0</v>
      </c>
      <c r="I8" s="27">
        <f t="shared" si="1"/>
        <v>0</v>
      </c>
      <c r="J8" s="3"/>
      <c r="K8" s="3"/>
      <c r="L8" s="3"/>
      <c r="M8" s="3"/>
      <c r="N8" s="3"/>
      <c r="O8" s="3"/>
      <c r="P8" s="3"/>
      <c r="Q8" s="3"/>
      <c r="R8" s="3"/>
      <c r="S8" s="3" t="s">
        <v>8</v>
      </c>
      <c r="T8" s="3"/>
    </row>
    <row r="9" spans="1:22" x14ac:dyDescent="0.35">
      <c r="A9" s="3"/>
      <c r="B9" s="11" t="s">
        <v>21</v>
      </c>
      <c r="C9" s="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 t="s">
        <v>22</v>
      </c>
      <c r="T9" s="3"/>
      <c r="V9"/>
    </row>
    <row r="10" spans="1:22" x14ac:dyDescent="0.35">
      <c r="A10" s="3"/>
      <c r="B10" s="11"/>
      <c r="C10" s="12"/>
      <c r="D10" s="3"/>
      <c r="E10" s="6" t="s">
        <v>23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28"/>
      <c r="T10" s="3"/>
      <c r="V10"/>
    </row>
    <row r="11" spans="1:22" x14ac:dyDescent="0.35">
      <c r="A11" s="3"/>
      <c r="B11" s="11" t="s">
        <v>24</v>
      </c>
      <c r="C11" s="2"/>
      <c r="D11" s="3"/>
      <c r="E11" s="45" t="s">
        <v>25</v>
      </c>
      <c r="F11" s="48" t="s">
        <v>26</v>
      </c>
      <c r="G11" s="48" t="s">
        <v>27</v>
      </c>
      <c r="H11" s="49" t="s">
        <v>28</v>
      </c>
      <c r="I11" s="45" t="s">
        <v>29</v>
      </c>
      <c r="J11" s="48" t="s">
        <v>26</v>
      </c>
      <c r="K11" s="48" t="s">
        <v>27</v>
      </c>
      <c r="L11" s="48" t="s">
        <v>28</v>
      </c>
      <c r="M11" s="48" t="s">
        <v>30</v>
      </c>
      <c r="N11" s="50" t="s">
        <v>31</v>
      </c>
      <c r="O11" s="48" t="s">
        <v>28</v>
      </c>
      <c r="P11" s="48" t="s">
        <v>32</v>
      </c>
      <c r="Q11" s="50" t="s">
        <v>33</v>
      </c>
      <c r="R11" s="48" t="s">
        <v>28</v>
      </c>
      <c r="S11" s="49" t="s">
        <v>34</v>
      </c>
      <c r="T11" s="3"/>
    </row>
    <row r="12" spans="1:22" x14ac:dyDescent="0.35">
      <c r="A12" s="3"/>
      <c r="B12" s="11" t="s">
        <v>35</v>
      </c>
      <c r="C12" s="2"/>
      <c r="D12" s="3"/>
      <c r="E12" s="11" t="s">
        <v>36</v>
      </c>
      <c r="F12" s="13">
        <f>C11</f>
        <v>0</v>
      </c>
      <c r="G12" s="13">
        <f>G8</f>
        <v>0</v>
      </c>
      <c r="H12" s="14">
        <f>F12*G12</f>
        <v>0</v>
      </c>
      <c r="I12" s="11" t="s">
        <v>36</v>
      </c>
      <c r="J12" s="13">
        <f>C16</f>
        <v>0</v>
      </c>
      <c r="K12" s="13">
        <f>G8</f>
        <v>0</v>
      </c>
      <c r="L12" s="13">
        <f>J12*K12</f>
        <v>0</v>
      </c>
      <c r="M12" s="13"/>
      <c r="N12" s="13"/>
      <c r="O12" s="13"/>
      <c r="P12" s="13"/>
      <c r="Q12" s="13"/>
      <c r="R12" s="13"/>
      <c r="S12" s="14"/>
      <c r="T12" s="3"/>
    </row>
    <row r="13" spans="1:22" x14ac:dyDescent="0.35">
      <c r="A13" s="3"/>
      <c r="B13" s="11" t="s">
        <v>37</v>
      </c>
      <c r="C13" s="2"/>
      <c r="D13" s="3"/>
      <c r="E13" s="11" t="s">
        <v>38</v>
      </c>
      <c r="F13" s="13">
        <f>C11</f>
        <v>0</v>
      </c>
      <c r="G13" s="13">
        <f>G8</f>
        <v>0</v>
      </c>
      <c r="H13" s="14">
        <f t="shared" ref="H13:H17" si="2">F13*G13</f>
        <v>0</v>
      </c>
      <c r="I13" s="11" t="s">
        <v>38</v>
      </c>
      <c r="J13" s="13">
        <f>C17</f>
        <v>0</v>
      </c>
      <c r="K13" s="13">
        <f>G8</f>
        <v>0</v>
      </c>
      <c r="L13" s="13">
        <f t="shared" ref="L13:L14" si="3">J13*K13</f>
        <v>0</v>
      </c>
      <c r="M13" s="13"/>
      <c r="N13" s="13"/>
      <c r="O13" s="13"/>
      <c r="P13" s="13"/>
      <c r="Q13" s="13"/>
      <c r="R13" s="13"/>
      <c r="S13" s="14"/>
      <c r="T13" s="3"/>
    </row>
    <row r="14" spans="1:22" x14ac:dyDescent="0.35">
      <c r="A14" s="3"/>
      <c r="B14" s="11"/>
      <c r="C14" s="30"/>
      <c r="D14" s="3"/>
      <c r="E14" s="11" t="s">
        <v>39</v>
      </c>
      <c r="F14" s="13">
        <f>C11</f>
        <v>0</v>
      </c>
      <c r="G14" s="13">
        <f>G8</f>
        <v>0</v>
      </c>
      <c r="H14" s="14">
        <f t="shared" si="2"/>
        <v>0</v>
      </c>
      <c r="I14" s="11" t="s">
        <v>39</v>
      </c>
      <c r="J14" s="13">
        <f>C18</f>
        <v>0</v>
      </c>
      <c r="K14" s="13">
        <f>G8</f>
        <v>0</v>
      </c>
      <c r="L14" s="13">
        <f t="shared" si="3"/>
        <v>0</v>
      </c>
      <c r="M14" s="13"/>
      <c r="N14" s="13"/>
      <c r="O14" s="13"/>
      <c r="P14" s="13"/>
      <c r="Q14" s="13"/>
      <c r="R14" s="13"/>
      <c r="S14" s="14"/>
      <c r="T14" s="3"/>
      <c r="V14"/>
    </row>
    <row r="15" spans="1:22" x14ac:dyDescent="0.35">
      <c r="A15" s="3"/>
      <c r="B15" s="29" t="s">
        <v>40</v>
      </c>
      <c r="C15" s="30"/>
      <c r="D15" s="3"/>
      <c r="E15" s="11" t="s">
        <v>41</v>
      </c>
      <c r="F15" s="13">
        <f>C11</f>
        <v>0</v>
      </c>
      <c r="G15" s="13">
        <f>G8</f>
        <v>0</v>
      </c>
      <c r="H15" s="14">
        <f t="shared" si="2"/>
        <v>0</v>
      </c>
      <c r="I15" s="11" t="s">
        <v>41</v>
      </c>
      <c r="J15" s="13"/>
      <c r="K15" s="13"/>
      <c r="L15" s="13"/>
      <c r="M15" s="13">
        <f>N4</f>
        <v>0.4</v>
      </c>
      <c r="N15" s="13">
        <f>IF(C4="nee",0,G8*O6)</f>
        <v>0</v>
      </c>
      <c r="O15" s="13">
        <f>M15*N15</f>
        <v>0</v>
      </c>
      <c r="P15" s="13">
        <f>C19</f>
        <v>0</v>
      </c>
      <c r="Q15" s="13">
        <f>IF(C4="nee",G8,O7*G8)</f>
        <v>0</v>
      </c>
      <c r="R15" s="13">
        <f>P15*Q15</f>
        <v>0</v>
      </c>
      <c r="S15" s="14"/>
      <c r="T15" s="3"/>
      <c r="V15"/>
    </row>
    <row r="16" spans="1:22" x14ac:dyDescent="0.35">
      <c r="A16" s="3"/>
      <c r="B16" s="31">
        <v>44835</v>
      </c>
      <c r="C16" s="2"/>
      <c r="D16" s="3"/>
      <c r="E16" s="11" t="s">
        <v>42</v>
      </c>
      <c r="F16" s="13">
        <f>C11</f>
        <v>0</v>
      </c>
      <c r="G16" s="13">
        <f>G8</f>
        <v>0</v>
      </c>
      <c r="H16" s="14">
        <f t="shared" si="2"/>
        <v>0</v>
      </c>
      <c r="I16" s="11" t="s">
        <v>42</v>
      </c>
      <c r="J16" s="13"/>
      <c r="K16" s="13"/>
      <c r="L16" s="13"/>
      <c r="M16" s="13">
        <f>N4</f>
        <v>0.4</v>
      </c>
      <c r="N16" s="13">
        <f>IF(C4="nee",0,G8*O6)</f>
        <v>0</v>
      </c>
      <c r="O16" s="13">
        <f t="shared" ref="O16:O17" si="4">M16*N16</f>
        <v>0</v>
      </c>
      <c r="P16" s="13">
        <f>C20</f>
        <v>0</v>
      </c>
      <c r="Q16" s="13">
        <f>IF(C4="nee",G8,O7*G8)</f>
        <v>0</v>
      </c>
      <c r="R16" s="13">
        <f t="shared" ref="R16:R17" si="5">P16*Q16</f>
        <v>0</v>
      </c>
      <c r="S16" s="14"/>
      <c r="T16" s="3"/>
      <c r="V16"/>
    </row>
    <row r="17" spans="1:22" x14ac:dyDescent="0.35">
      <c r="A17" s="3"/>
      <c r="B17" s="31">
        <v>44866</v>
      </c>
      <c r="C17" s="2"/>
      <c r="D17" s="3"/>
      <c r="E17" s="11" t="s">
        <v>43</v>
      </c>
      <c r="F17" s="13">
        <f>C11</f>
        <v>0</v>
      </c>
      <c r="G17" s="13">
        <f>G8</f>
        <v>0</v>
      </c>
      <c r="H17" s="14">
        <f t="shared" si="2"/>
        <v>0</v>
      </c>
      <c r="I17" s="11" t="s">
        <v>43</v>
      </c>
      <c r="J17" s="13"/>
      <c r="K17" s="13"/>
      <c r="L17" s="13"/>
      <c r="M17" s="13">
        <f>N4</f>
        <v>0.4</v>
      </c>
      <c r="N17" s="13">
        <f>IF(C4="nee",0,G8*O6)</f>
        <v>0</v>
      </c>
      <c r="O17" s="13">
        <f t="shared" si="4"/>
        <v>0</v>
      </c>
      <c r="P17" s="13">
        <f>C21</f>
        <v>0</v>
      </c>
      <c r="Q17" s="13">
        <f>IF(C4="nee",G8,O7*G8)</f>
        <v>0</v>
      </c>
      <c r="R17" s="13">
        <f t="shared" si="5"/>
        <v>0</v>
      </c>
      <c r="S17" s="14"/>
      <c r="T17" s="3"/>
      <c r="V17"/>
    </row>
    <row r="18" spans="1:22" x14ac:dyDescent="0.35">
      <c r="A18" s="3"/>
      <c r="B18" s="31">
        <v>44896</v>
      </c>
      <c r="C18" s="2"/>
      <c r="D18" s="3"/>
      <c r="E18" s="22" t="s">
        <v>44</v>
      </c>
      <c r="F18" s="26"/>
      <c r="G18" s="26">
        <f>G12+G13+G14+G15+G16+G17</f>
        <v>0</v>
      </c>
      <c r="H18" s="27">
        <f>H12+H13+H14+H15+H16+H17</f>
        <v>0</v>
      </c>
      <c r="I18" s="51"/>
      <c r="J18" s="26"/>
      <c r="K18" s="26">
        <f t="shared" ref="K18" si="6">K12+K13+K14+K15+K16+K17</f>
        <v>0</v>
      </c>
      <c r="L18" s="26">
        <f t="shared" ref="L18" si="7">L12+L13+L14+L15+L16+L17</f>
        <v>0</v>
      </c>
      <c r="M18" s="26"/>
      <c r="N18" s="26">
        <f t="shared" ref="N18" si="8">N12+N13+N14+N15+N16+N17</f>
        <v>0</v>
      </c>
      <c r="O18" s="26">
        <f t="shared" ref="O18" si="9">O12+O13+O14+O15+O16+O17</f>
        <v>0</v>
      </c>
      <c r="P18" s="26"/>
      <c r="Q18" s="26">
        <f t="shared" ref="Q18" si="10">Q12+Q13+Q14+Q15+Q16+Q17</f>
        <v>0</v>
      </c>
      <c r="R18" s="26">
        <f t="shared" ref="R18" si="11">R12+R13+R14+R15+R16+R17</f>
        <v>0</v>
      </c>
      <c r="S18" s="27">
        <f>L18+O18+R18</f>
        <v>0</v>
      </c>
      <c r="T18" s="3"/>
      <c r="V18"/>
    </row>
    <row r="19" spans="1:22" x14ac:dyDescent="0.35">
      <c r="A19" s="3"/>
      <c r="B19" s="31">
        <v>44927</v>
      </c>
      <c r="C19" s="2"/>
      <c r="D19" s="3"/>
      <c r="E19" s="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3"/>
      <c r="V19"/>
    </row>
    <row r="20" spans="1:22" x14ac:dyDescent="0.35">
      <c r="A20" s="3"/>
      <c r="B20" s="31">
        <v>44958</v>
      </c>
      <c r="C20" s="2"/>
      <c r="D20" s="3"/>
      <c r="E20" s="6" t="s">
        <v>45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  <c r="T20" s="3"/>
      <c r="V20"/>
    </row>
    <row r="21" spans="1:22" x14ac:dyDescent="0.35">
      <c r="A21" s="3"/>
      <c r="B21" s="31">
        <v>44986</v>
      </c>
      <c r="C21" s="2"/>
      <c r="D21" s="3"/>
      <c r="E21" s="45" t="s">
        <v>25</v>
      </c>
      <c r="F21" s="46" t="s">
        <v>46</v>
      </c>
      <c r="G21" s="46" t="s">
        <v>27</v>
      </c>
      <c r="H21" s="47" t="s">
        <v>28</v>
      </c>
      <c r="I21" s="52" t="s">
        <v>29</v>
      </c>
      <c r="J21" s="46" t="s">
        <v>46</v>
      </c>
      <c r="K21" s="46" t="s">
        <v>27</v>
      </c>
      <c r="L21" s="46" t="s">
        <v>28</v>
      </c>
      <c r="M21" s="46" t="s">
        <v>30</v>
      </c>
      <c r="N21" s="46" t="s">
        <v>31</v>
      </c>
      <c r="O21" s="46" t="s">
        <v>28</v>
      </c>
      <c r="P21" s="46" t="s">
        <v>32</v>
      </c>
      <c r="Q21" s="46" t="s">
        <v>33</v>
      </c>
      <c r="R21" s="46" t="s">
        <v>28</v>
      </c>
      <c r="S21" s="47" t="s">
        <v>34</v>
      </c>
      <c r="T21" s="3"/>
      <c r="V21"/>
    </row>
    <row r="22" spans="1:22" x14ac:dyDescent="0.35">
      <c r="A22" s="3"/>
      <c r="B22" s="11"/>
      <c r="C22" s="30"/>
      <c r="D22" s="3"/>
      <c r="E22" s="11" t="s">
        <v>36</v>
      </c>
      <c r="F22" s="13">
        <f>C12</f>
        <v>0</v>
      </c>
      <c r="G22" s="13">
        <f>H8</f>
        <v>0</v>
      </c>
      <c r="H22" s="14">
        <f>F22*G22</f>
        <v>0</v>
      </c>
      <c r="I22" s="11" t="s">
        <v>36</v>
      </c>
      <c r="J22" s="13">
        <f>C24</f>
        <v>0</v>
      </c>
      <c r="K22" s="13">
        <f>H8</f>
        <v>0</v>
      </c>
      <c r="L22" s="13">
        <f>J22*K22</f>
        <v>0</v>
      </c>
      <c r="M22" s="13"/>
      <c r="N22" s="13"/>
      <c r="O22" s="13"/>
      <c r="P22" s="13"/>
      <c r="Q22" s="13"/>
      <c r="R22" s="13"/>
      <c r="S22" s="14"/>
      <c r="T22" s="3"/>
      <c r="V22"/>
    </row>
    <row r="23" spans="1:22" x14ac:dyDescent="0.35">
      <c r="A23" s="3"/>
      <c r="B23" s="29" t="s">
        <v>47</v>
      </c>
      <c r="C23" s="30"/>
      <c r="D23" s="3"/>
      <c r="E23" s="11" t="s">
        <v>38</v>
      </c>
      <c r="F23" s="13">
        <f>C12</f>
        <v>0</v>
      </c>
      <c r="G23" s="13">
        <f>H8</f>
        <v>0</v>
      </c>
      <c r="H23" s="14">
        <f t="shared" ref="H23:H27" si="12">F23*G23</f>
        <v>0</v>
      </c>
      <c r="I23" s="11" t="s">
        <v>38</v>
      </c>
      <c r="J23" s="13">
        <f>C25</f>
        <v>0</v>
      </c>
      <c r="K23" s="13">
        <f>H8</f>
        <v>0</v>
      </c>
      <c r="L23" s="13">
        <f t="shared" ref="L23:L24" si="13">J23*K23</f>
        <v>0</v>
      </c>
      <c r="M23" s="13"/>
      <c r="N23" s="13"/>
      <c r="O23" s="13"/>
      <c r="P23" s="13"/>
      <c r="Q23" s="13"/>
      <c r="R23" s="13"/>
      <c r="S23" s="14"/>
      <c r="T23" s="3"/>
      <c r="V23"/>
    </row>
    <row r="24" spans="1:22" x14ac:dyDescent="0.35">
      <c r="A24" s="3"/>
      <c r="B24" s="31">
        <v>44835</v>
      </c>
      <c r="C24" s="2"/>
      <c r="D24" s="3"/>
      <c r="E24" s="11" t="s">
        <v>39</v>
      </c>
      <c r="F24" s="13">
        <f>C12</f>
        <v>0</v>
      </c>
      <c r="G24" s="13">
        <f>H8</f>
        <v>0</v>
      </c>
      <c r="H24" s="14">
        <f t="shared" si="12"/>
        <v>0</v>
      </c>
      <c r="I24" s="11" t="s">
        <v>39</v>
      </c>
      <c r="J24" s="13">
        <f>C26</f>
        <v>0</v>
      </c>
      <c r="K24" s="13">
        <f>H8</f>
        <v>0</v>
      </c>
      <c r="L24" s="13">
        <f t="shared" si="13"/>
        <v>0</v>
      </c>
      <c r="M24" s="13"/>
      <c r="N24" s="13"/>
      <c r="O24" s="13"/>
      <c r="P24" s="13"/>
      <c r="Q24" s="13"/>
      <c r="R24" s="13"/>
      <c r="S24" s="14"/>
      <c r="T24" s="3"/>
    </row>
    <row r="25" spans="1:22" x14ac:dyDescent="0.35">
      <c r="A25" s="3"/>
      <c r="B25" s="31">
        <v>44866</v>
      </c>
      <c r="C25" s="2"/>
      <c r="D25" s="3"/>
      <c r="E25" s="11" t="s">
        <v>41</v>
      </c>
      <c r="F25" s="13">
        <f>C12</f>
        <v>0</v>
      </c>
      <c r="G25" s="13">
        <f>H8</f>
        <v>0</v>
      </c>
      <c r="H25" s="14">
        <f t="shared" si="12"/>
        <v>0</v>
      </c>
      <c r="I25" s="11" t="s">
        <v>41</v>
      </c>
      <c r="J25" s="13"/>
      <c r="K25" s="13"/>
      <c r="L25" s="13"/>
      <c r="M25" s="13">
        <f>P4</f>
        <v>1.45</v>
      </c>
      <c r="N25" s="13">
        <f>IF(C5="nee",0,H8*Q6)</f>
        <v>0</v>
      </c>
      <c r="O25" s="13">
        <f>M25*N25</f>
        <v>0</v>
      </c>
      <c r="P25" s="13">
        <f>C27</f>
        <v>0</v>
      </c>
      <c r="Q25" s="13">
        <f>IF(C5="nee",H8,Q7*H8)</f>
        <v>0</v>
      </c>
      <c r="R25" s="13">
        <f>P25*Q25</f>
        <v>0</v>
      </c>
      <c r="S25" s="14"/>
      <c r="T25" s="3"/>
    </row>
    <row r="26" spans="1:22" x14ac:dyDescent="0.35">
      <c r="A26" s="3"/>
      <c r="B26" s="31">
        <v>44896</v>
      </c>
      <c r="C26" s="2"/>
      <c r="D26" s="3"/>
      <c r="E26" s="11" t="s">
        <v>42</v>
      </c>
      <c r="F26" s="13">
        <f>C12</f>
        <v>0</v>
      </c>
      <c r="G26" s="13">
        <f>H8</f>
        <v>0</v>
      </c>
      <c r="H26" s="14">
        <f t="shared" si="12"/>
        <v>0</v>
      </c>
      <c r="I26" s="11" t="s">
        <v>42</v>
      </c>
      <c r="J26" s="13"/>
      <c r="K26" s="13"/>
      <c r="L26" s="13"/>
      <c r="M26" s="13">
        <f>P4</f>
        <v>1.45</v>
      </c>
      <c r="N26" s="13">
        <f>IF(C5="nee",0,H8*Q6)</f>
        <v>0</v>
      </c>
      <c r="O26" s="13">
        <f t="shared" ref="O26:O27" si="14">M26*N26</f>
        <v>0</v>
      </c>
      <c r="P26" s="13">
        <f>C28</f>
        <v>0</v>
      </c>
      <c r="Q26" s="13">
        <f>IF(C5="nee",H8,Q7*H8)</f>
        <v>0</v>
      </c>
      <c r="R26" s="13">
        <f t="shared" ref="R26:R27" si="15">P26*Q26</f>
        <v>0</v>
      </c>
      <c r="S26" s="14"/>
      <c r="T26" s="3"/>
    </row>
    <row r="27" spans="1:22" x14ac:dyDescent="0.35">
      <c r="A27" s="3"/>
      <c r="B27" s="31">
        <v>44927</v>
      </c>
      <c r="C27" s="2"/>
      <c r="D27" s="3"/>
      <c r="E27" s="11" t="s">
        <v>43</v>
      </c>
      <c r="F27" s="13">
        <f>C12</f>
        <v>0</v>
      </c>
      <c r="G27" s="13">
        <f>H8</f>
        <v>0</v>
      </c>
      <c r="H27" s="14">
        <f t="shared" si="12"/>
        <v>0</v>
      </c>
      <c r="I27" s="11" t="s">
        <v>43</v>
      </c>
      <c r="J27" s="13"/>
      <c r="K27" s="13"/>
      <c r="L27" s="13"/>
      <c r="M27" s="13">
        <f>P4</f>
        <v>1.45</v>
      </c>
      <c r="N27" s="13">
        <f>IF(C5="nee",0,H8*Q6)</f>
        <v>0</v>
      </c>
      <c r="O27" s="13">
        <f t="shared" si="14"/>
        <v>0</v>
      </c>
      <c r="P27" s="13">
        <f>C29</f>
        <v>0</v>
      </c>
      <c r="Q27" s="13">
        <f>IF(C5="nee",H8,Q7*H8)</f>
        <v>0</v>
      </c>
      <c r="R27" s="13">
        <f t="shared" si="15"/>
        <v>0</v>
      </c>
      <c r="S27" s="14"/>
      <c r="T27" s="3"/>
    </row>
    <row r="28" spans="1:22" x14ac:dyDescent="0.35">
      <c r="A28" s="3"/>
      <c r="B28" s="31">
        <v>44958</v>
      </c>
      <c r="C28" s="2"/>
      <c r="D28" s="3"/>
      <c r="E28" s="22" t="s">
        <v>44</v>
      </c>
      <c r="F28" s="26"/>
      <c r="G28" s="26">
        <f>G22+G23+G24+G25+G26+G27</f>
        <v>0</v>
      </c>
      <c r="H28" s="27">
        <f>H22+H23+H24+H25+H26+H27</f>
        <v>0</v>
      </c>
      <c r="I28" s="51"/>
      <c r="J28" s="26"/>
      <c r="K28" s="26">
        <f t="shared" ref="K28:R28" si="16">K22+K23+K24+K25+K26+K27</f>
        <v>0</v>
      </c>
      <c r="L28" s="26">
        <f t="shared" si="16"/>
        <v>0</v>
      </c>
      <c r="M28" s="26"/>
      <c r="N28" s="26">
        <f t="shared" si="16"/>
        <v>0</v>
      </c>
      <c r="O28" s="26">
        <f t="shared" si="16"/>
        <v>0</v>
      </c>
      <c r="P28" s="26"/>
      <c r="Q28" s="26">
        <f t="shared" si="16"/>
        <v>0</v>
      </c>
      <c r="R28" s="26">
        <f t="shared" si="16"/>
        <v>0</v>
      </c>
      <c r="S28" s="27">
        <f>L28+O28+R28</f>
        <v>0</v>
      </c>
      <c r="T28" s="3"/>
    </row>
    <row r="29" spans="1:22" x14ac:dyDescent="0.35">
      <c r="A29" s="3"/>
      <c r="B29" s="31">
        <v>44986</v>
      </c>
      <c r="C29" s="2"/>
      <c r="D29" s="3"/>
      <c r="E29" s="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3"/>
    </row>
    <row r="30" spans="1:22" x14ac:dyDescent="0.35">
      <c r="A30" s="3"/>
      <c r="B30" s="11"/>
      <c r="C30" s="30"/>
      <c r="D30" s="3"/>
      <c r="E30" s="6" t="s">
        <v>48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4"/>
      <c r="T30" s="3"/>
    </row>
    <row r="31" spans="1:22" x14ac:dyDescent="0.35">
      <c r="A31" s="3"/>
      <c r="B31" s="29" t="s">
        <v>49</v>
      </c>
      <c r="C31" s="30"/>
      <c r="D31" s="3"/>
      <c r="E31" s="45" t="s">
        <v>25</v>
      </c>
      <c r="F31" s="46" t="s">
        <v>50</v>
      </c>
      <c r="G31" s="46" t="s">
        <v>27</v>
      </c>
      <c r="H31" s="47" t="s">
        <v>28</v>
      </c>
      <c r="I31" s="52" t="s">
        <v>29</v>
      </c>
      <c r="J31" s="46" t="s">
        <v>50</v>
      </c>
      <c r="K31" s="46" t="s">
        <v>27</v>
      </c>
      <c r="L31" s="46" t="s">
        <v>28</v>
      </c>
      <c r="M31" s="46" t="s">
        <v>30</v>
      </c>
      <c r="N31" s="46" t="s">
        <v>31</v>
      </c>
      <c r="O31" s="46" t="s">
        <v>28</v>
      </c>
      <c r="P31" s="46" t="s">
        <v>32</v>
      </c>
      <c r="Q31" s="46" t="s">
        <v>33</v>
      </c>
      <c r="R31" s="46" t="s">
        <v>28</v>
      </c>
      <c r="S31" s="47" t="s">
        <v>34</v>
      </c>
      <c r="T31" s="3"/>
    </row>
    <row r="32" spans="1:22" x14ac:dyDescent="0.35">
      <c r="A32" s="3"/>
      <c r="B32" s="31">
        <v>44835</v>
      </c>
      <c r="C32" s="2"/>
      <c r="D32" s="3"/>
      <c r="E32" s="11" t="s">
        <v>36</v>
      </c>
      <c r="F32" s="13">
        <f>C13</f>
        <v>0</v>
      </c>
      <c r="G32" s="13">
        <f>I8</f>
        <v>0</v>
      </c>
      <c r="H32" s="14">
        <f>F32*G32</f>
        <v>0</v>
      </c>
      <c r="I32" s="11" t="s">
        <v>36</v>
      </c>
      <c r="J32" s="13">
        <f>C32</f>
        <v>0</v>
      </c>
      <c r="K32" s="13">
        <f>I8</f>
        <v>0</v>
      </c>
      <c r="L32" s="13">
        <f>J32*K32</f>
        <v>0</v>
      </c>
      <c r="M32" s="13"/>
      <c r="N32" s="13"/>
      <c r="O32" s="13"/>
      <c r="P32" s="13"/>
      <c r="Q32" s="13"/>
      <c r="R32" s="13"/>
      <c r="S32" s="14"/>
      <c r="T32" s="3"/>
    </row>
    <row r="33" spans="1:20" x14ac:dyDescent="0.35">
      <c r="A33" s="3"/>
      <c r="B33" s="31">
        <v>44866</v>
      </c>
      <c r="C33" s="2"/>
      <c r="D33" s="3"/>
      <c r="E33" s="11" t="s">
        <v>38</v>
      </c>
      <c r="F33" s="13">
        <f>C13</f>
        <v>0</v>
      </c>
      <c r="G33" s="13">
        <f>I8</f>
        <v>0</v>
      </c>
      <c r="H33" s="14">
        <f t="shared" ref="H33:H37" si="17">F33*G33</f>
        <v>0</v>
      </c>
      <c r="I33" s="11" t="s">
        <v>38</v>
      </c>
      <c r="J33" s="13">
        <f>C33</f>
        <v>0</v>
      </c>
      <c r="K33" s="13">
        <f>I8</f>
        <v>0</v>
      </c>
      <c r="L33" s="13">
        <f t="shared" ref="L33:L34" si="18">J33*K33</f>
        <v>0</v>
      </c>
      <c r="M33" s="13"/>
      <c r="N33" s="13"/>
      <c r="O33" s="13"/>
      <c r="P33" s="13"/>
      <c r="Q33" s="13"/>
      <c r="R33" s="13"/>
      <c r="S33" s="14"/>
      <c r="T33" s="3"/>
    </row>
    <row r="34" spans="1:20" x14ac:dyDescent="0.35">
      <c r="A34" s="3"/>
      <c r="B34" s="31">
        <v>44896</v>
      </c>
      <c r="C34" s="2"/>
      <c r="D34" s="3"/>
      <c r="E34" s="11" t="s">
        <v>39</v>
      </c>
      <c r="F34" s="13">
        <f>C13</f>
        <v>0</v>
      </c>
      <c r="G34" s="13">
        <f>I8</f>
        <v>0</v>
      </c>
      <c r="H34" s="14">
        <f t="shared" si="17"/>
        <v>0</v>
      </c>
      <c r="I34" s="11" t="s">
        <v>39</v>
      </c>
      <c r="J34" s="13">
        <f>C34</f>
        <v>0</v>
      </c>
      <c r="K34" s="13">
        <f>I8</f>
        <v>0</v>
      </c>
      <c r="L34" s="13">
        <f t="shared" si="18"/>
        <v>0</v>
      </c>
      <c r="M34" s="13"/>
      <c r="N34" s="13"/>
      <c r="O34" s="13"/>
      <c r="P34" s="13"/>
      <c r="Q34" s="13"/>
      <c r="R34" s="13"/>
      <c r="S34" s="14"/>
      <c r="T34" s="3"/>
    </row>
    <row r="35" spans="1:20" x14ac:dyDescent="0.35">
      <c r="A35" s="3"/>
      <c r="B35" s="31">
        <v>44927</v>
      </c>
      <c r="C35" s="2"/>
      <c r="D35" s="3"/>
      <c r="E35" s="11" t="s">
        <v>41</v>
      </c>
      <c r="F35" s="13">
        <f>C13</f>
        <v>0</v>
      </c>
      <c r="G35" s="13">
        <f>I8</f>
        <v>0</v>
      </c>
      <c r="H35" s="14">
        <f t="shared" si="17"/>
        <v>0</v>
      </c>
      <c r="I35" s="11" t="s">
        <v>41</v>
      </c>
      <c r="J35" s="13"/>
      <c r="K35" s="13"/>
      <c r="L35" s="13"/>
      <c r="M35" s="13">
        <f>R4</f>
        <v>47.39</v>
      </c>
      <c r="N35" s="13">
        <f>IF(C5="nee",0, I8*S6)</f>
        <v>0</v>
      </c>
      <c r="O35" s="13">
        <f>M35*N35</f>
        <v>0</v>
      </c>
      <c r="P35" s="13">
        <f>C35</f>
        <v>0</v>
      </c>
      <c r="Q35" s="13">
        <f>IF(C5="nee",I8,I8*S7)</f>
        <v>0</v>
      </c>
      <c r="R35" s="13">
        <f>P35*Q35</f>
        <v>0</v>
      </c>
      <c r="S35" s="14"/>
      <c r="T35" s="3"/>
    </row>
    <row r="36" spans="1:20" x14ac:dyDescent="0.35">
      <c r="A36" s="3"/>
      <c r="B36" s="31">
        <v>44958</v>
      </c>
      <c r="C36" s="2"/>
      <c r="D36" s="3"/>
      <c r="E36" s="11" t="s">
        <v>42</v>
      </c>
      <c r="F36" s="13">
        <f>C13</f>
        <v>0</v>
      </c>
      <c r="G36" s="13">
        <f>I8</f>
        <v>0</v>
      </c>
      <c r="H36" s="14">
        <f t="shared" si="17"/>
        <v>0</v>
      </c>
      <c r="I36" s="11" t="s">
        <v>42</v>
      </c>
      <c r="J36" s="13"/>
      <c r="K36" s="13"/>
      <c r="L36" s="13"/>
      <c r="M36" s="13">
        <f>R4</f>
        <v>47.39</v>
      </c>
      <c r="N36" s="13">
        <f>IF(C5="nee",0, I8*S6)</f>
        <v>0</v>
      </c>
      <c r="O36" s="13">
        <f t="shared" ref="O36:O37" si="19">M36*N36</f>
        <v>0</v>
      </c>
      <c r="P36" s="13">
        <f>C36</f>
        <v>0</v>
      </c>
      <c r="Q36" s="13">
        <f>IF(C5="nee",I8,I8*S7)</f>
        <v>0</v>
      </c>
      <c r="R36" s="13">
        <f t="shared" ref="R36:R37" si="20">P36*Q36</f>
        <v>0</v>
      </c>
      <c r="S36" s="14"/>
      <c r="T36" s="3"/>
    </row>
    <row r="37" spans="1:20" x14ac:dyDescent="0.35">
      <c r="A37" s="3"/>
      <c r="B37" s="31">
        <v>44986</v>
      </c>
      <c r="C37" s="2"/>
      <c r="D37" s="3"/>
      <c r="E37" s="11" t="s">
        <v>43</v>
      </c>
      <c r="F37" s="13">
        <f>C13</f>
        <v>0</v>
      </c>
      <c r="G37" s="13">
        <f>I8</f>
        <v>0</v>
      </c>
      <c r="H37" s="14">
        <f t="shared" si="17"/>
        <v>0</v>
      </c>
      <c r="I37" s="11" t="s">
        <v>43</v>
      </c>
      <c r="J37" s="13"/>
      <c r="K37" s="13"/>
      <c r="L37" s="13"/>
      <c r="M37" s="13">
        <f>R4</f>
        <v>47.39</v>
      </c>
      <c r="N37" s="13">
        <f>IF(C5="nee",0, I8*S6)</f>
        <v>0</v>
      </c>
      <c r="O37" s="13">
        <f t="shared" si="19"/>
        <v>0</v>
      </c>
      <c r="P37" s="13">
        <f>C37</f>
        <v>0</v>
      </c>
      <c r="Q37" s="13">
        <f>IF(C5="nee",I8,I8*S7)</f>
        <v>0</v>
      </c>
      <c r="R37" s="13">
        <f t="shared" si="20"/>
        <v>0</v>
      </c>
      <c r="S37" s="14"/>
      <c r="T37" s="3"/>
    </row>
    <row r="38" spans="1:20" x14ac:dyDescent="0.35">
      <c r="A38" s="3"/>
      <c r="B38" s="11"/>
      <c r="C38" s="30"/>
      <c r="D38" s="3"/>
      <c r="E38" s="22" t="s">
        <v>44</v>
      </c>
      <c r="F38" s="26"/>
      <c r="G38" s="26">
        <f>G32+G33+G34+G35+G36+G37</f>
        <v>0</v>
      </c>
      <c r="H38" s="27">
        <f>H32+H33+H34+H35+H36+H37</f>
        <v>0</v>
      </c>
      <c r="I38" s="51"/>
      <c r="J38" s="26"/>
      <c r="K38" s="26">
        <f t="shared" ref="K38:R38" si="21">K32+K33+K34+K35+K36+K37</f>
        <v>0</v>
      </c>
      <c r="L38" s="26">
        <f t="shared" si="21"/>
        <v>0</v>
      </c>
      <c r="M38" s="26"/>
      <c r="N38" s="26">
        <f t="shared" si="21"/>
        <v>0</v>
      </c>
      <c r="O38" s="26">
        <f t="shared" si="21"/>
        <v>0</v>
      </c>
      <c r="P38" s="26"/>
      <c r="Q38" s="26">
        <f t="shared" si="21"/>
        <v>0</v>
      </c>
      <c r="R38" s="26">
        <f t="shared" si="21"/>
        <v>0</v>
      </c>
      <c r="S38" s="27">
        <f>L38+O38+R38</f>
        <v>0</v>
      </c>
      <c r="T38" s="3"/>
    </row>
    <row r="39" spans="1:20" x14ac:dyDescent="0.35">
      <c r="A39" s="3"/>
      <c r="B39" s="32" t="s">
        <v>51</v>
      </c>
      <c r="C39" s="35">
        <f>F45</f>
        <v>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  <c r="T39" s="3"/>
    </row>
    <row r="40" spans="1:20" x14ac:dyDescent="0.35">
      <c r="A40" s="3"/>
      <c r="B40" s="32" t="s">
        <v>52</v>
      </c>
      <c r="C40" s="35">
        <f>IF(C4="nee",C39,C39-380)</f>
        <v>-380</v>
      </c>
      <c r="D40" s="3"/>
      <c r="E40" s="6" t="s">
        <v>53</v>
      </c>
      <c r="F40" s="9"/>
      <c r="G40" s="3"/>
      <c r="H40" s="6" t="s">
        <v>54</v>
      </c>
      <c r="I40" s="36"/>
      <c r="J40" s="8"/>
      <c r="K40" s="8"/>
      <c r="L40" s="8"/>
      <c r="M40" s="8"/>
      <c r="N40" s="8"/>
      <c r="O40" s="8"/>
      <c r="P40" s="10"/>
      <c r="Q40" s="8"/>
      <c r="R40" s="8"/>
      <c r="S40" s="28"/>
      <c r="T40" s="3"/>
    </row>
    <row r="41" spans="1:20" x14ac:dyDescent="0.35">
      <c r="A41" s="3"/>
      <c r="B41" s="32" t="s">
        <v>55</v>
      </c>
      <c r="C41" s="35">
        <f>IF(C40&gt;20000,20000,C40)</f>
        <v>-380</v>
      </c>
      <c r="D41" s="3"/>
      <c r="E41" s="11" t="s">
        <v>23</v>
      </c>
      <c r="F41" s="53">
        <f>S18-H18</f>
        <v>0</v>
      </c>
      <c r="G41" s="3"/>
      <c r="H41" s="11"/>
      <c r="I41" s="15" t="s">
        <v>23</v>
      </c>
      <c r="J41" s="15"/>
      <c r="K41" s="15"/>
      <c r="L41" s="15"/>
      <c r="M41" s="15" t="s">
        <v>45</v>
      </c>
      <c r="N41" s="15"/>
      <c r="O41" s="15"/>
      <c r="P41" s="15" t="s">
        <v>48</v>
      </c>
      <c r="Q41" s="15"/>
      <c r="R41" s="3"/>
      <c r="S41" s="37"/>
      <c r="T41" s="3"/>
    </row>
    <row r="42" spans="1:20" x14ac:dyDescent="0.35">
      <c r="A42" s="3"/>
      <c r="B42" s="32" t="s">
        <v>56</v>
      </c>
      <c r="C42" s="35">
        <f>IF(C41&lt;500,0,C41)</f>
        <v>0</v>
      </c>
      <c r="D42" s="3"/>
      <c r="E42" s="11" t="s">
        <v>45</v>
      </c>
      <c r="F42" s="53">
        <f>S28-H28</f>
        <v>0</v>
      </c>
      <c r="G42" s="3"/>
      <c r="H42" s="11" t="s">
        <v>57</v>
      </c>
      <c r="I42" s="3" t="e">
        <f>((J12*K12)+(J13*K13)+(J14*K14)+(M15*N15)+(M16*N16)+(M17*N17)+(P15*Q15)+(P16*Q16)+(P17*Q17))/G7</f>
        <v>#DIV/0!</v>
      </c>
      <c r="J42" s="3" t="s">
        <v>58</v>
      </c>
      <c r="K42" s="3">
        <f>S18</f>
        <v>0</v>
      </c>
      <c r="L42" s="3" t="s">
        <v>57</v>
      </c>
      <c r="M42" s="3" t="e">
        <f>((J22*K22)+(J23*K23)+(J24*K24)+(M25*N25)+(M26*N26)+(M27*N27)+(P25*Q25)+(P26*Q26)+(P27*Q27))/H7</f>
        <v>#DIV/0!</v>
      </c>
      <c r="N42" s="3" t="s">
        <v>58</v>
      </c>
      <c r="O42" s="3">
        <f>S28</f>
        <v>0</v>
      </c>
      <c r="P42" s="3" t="s">
        <v>57</v>
      </c>
      <c r="Q42" s="3" t="e">
        <f>((J32*K32)+(J33*K33)+(J34*K34)+(M35*N35)+(M36*N36)+(M37*N37)+(P35*Q35)+(P36*Q36)+(P37*Q37))/I7</f>
        <v>#DIV/0!</v>
      </c>
      <c r="R42" s="3" t="s">
        <v>58</v>
      </c>
      <c r="S42" s="37">
        <f>S38</f>
        <v>0</v>
      </c>
      <c r="T42" s="3"/>
    </row>
    <row r="43" spans="1:20" x14ac:dyDescent="0.35">
      <c r="A43" s="3"/>
      <c r="B43" s="11"/>
      <c r="C43" s="30"/>
      <c r="D43" s="3"/>
      <c r="E43" s="11" t="s">
        <v>48</v>
      </c>
      <c r="F43" s="53">
        <f>S38-H38</f>
        <v>0</v>
      </c>
      <c r="G43" s="3"/>
      <c r="H43" s="11" t="s">
        <v>59</v>
      </c>
      <c r="I43" s="3">
        <f>C11</f>
        <v>0</v>
      </c>
      <c r="J43" s="3" t="s">
        <v>60</v>
      </c>
      <c r="K43" s="3">
        <f>H18</f>
        <v>0</v>
      </c>
      <c r="L43" s="3" t="s">
        <v>59</v>
      </c>
      <c r="M43" s="3">
        <f>C12</f>
        <v>0</v>
      </c>
      <c r="N43" s="3" t="s">
        <v>60</v>
      </c>
      <c r="O43" s="3">
        <f>H28</f>
        <v>0</v>
      </c>
      <c r="P43" s="3" t="s">
        <v>59</v>
      </c>
      <c r="Q43" s="3">
        <f>C13</f>
        <v>0</v>
      </c>
      <c r="R43" s="3" t="s">
        <v>60</v>
      </c>
      <c r="S43" s="37">
        <f>H38</f>
        <v>0</v>
      </c>
      <c r="T43" s="3"/>
    </row>
    <row r="44" spans="1:20" x14ac:dyDescent="0.35">
      <c r="A44" s="3"/>
      <c r="B44" s="11"/>
      <c r="C44" s="30"/>
      <c r="D44" s="3"/>
      <c r="E44" s="11"/>
      <c r="F44" s="53"/>
      <c r="G44" s="3"/>
      <c r="H44" s="11" t="s">
        <v>61</v>
      </c>
      <c r="I44" s="3" t="e">
        <f>I42/I43</f>
        <v>#DIV/0!</v>
      </c>
      <c r="J44" s="3"/>
      <c r="K44" s="3" t="e">
        <f t="shared" ref="K44" si="22">K42/K43</f>
        <v>#DIV/0!</v>
      </c>
      <c r="L44" s="3" t="s">
        <v>61</v>
      </c>
      <c r="M44" s="3" t="e">
        <f>M42/M43</f>
        <v>#DIV/0!</v>
      </c>
      <c r="N44" s="3"/>
      <c r="O44" s="3" t="e">
        <f>O42/O43</f>
        <v>#DIV/0!</v>
      </c>
      <c r="P44" s="3" t="s">
        <v>61</v>
      </c>
      <c r="Q44" s="3" t="e">
        <f>Q42/Q43</f>
        <v>#DIV/0!</v>
      </c>
      <c r="R44" s="3"/>
      <c r="S44" s="12" t="e">
        <f>S42/S43</f>
        <v>#DIV/0!</v>
      </c>
      <c r="T44" s="3"/>
    </row>
    <row r="45" spans="1:20" x14ac:dyDescent="0.35">
      <c r="A45" s="3"/>
      <c r="B45" s="44" t="s">
        <v>62</v>
      </c>
      <c r="C45" s="38">
        <f>C42</f>
        <v>0</v>
      </c>
      <c r="D45" s="3"/>
      <c r="E45" s="22" t="s">
        <v>53</v>
      </c>
      <c r="F45" s="54">
        <f>F41+F42+F43</f>
        <v>0</v>
      </c>
      <c r="G45" s="3"/>
      <c r="H45" s="22" t="s">
        <v>54</v>
      </c>
      <c r="I45" s="23"/>
      <c r="J45" s="23"/>
      <c r="K45" s="23" t="e">
        <f>IF(K44=I44,"Correct","Fout")</f>
        <v>#DIV/0!</v>
      </c>
      <c r="L45" s="23"/>
      <c r="M45" s="23"/>
      <c r="N45" s="23"/>
      <c r="O45" s="23" t="e">
        <f t="shared" ref="O45:S45" si="23">IF(O44=M44,"Correct","Fout")</f>
        <v>#DIV/0!</v>
      </c>
      <c r="P45" s="23"/>
      <c r="Q45" s="23"/>
      <c r="R45" s="23"/>
      <c r="S45" s="39" t="e">
        <f t="shared" si="23"/>
        <v>#DIV/0!</v>
      </c>
      <c r="T45" s="3"/>
    </row>
    <row r="46" spans="1:20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3"/>
    </row>
    <row r="47" spans="1:20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  <c r="T47" s="3"/>
    </row>
    <row r="68" spans="2:2" x14ac:dyDescent="0.35">
      <c r="B68" s="43"/>
    </row>
    <row r="69" spans="2:2" x14ac:dyDescent="0.35">
      <c r="B69" s="40"/>
    </row>
    <row r="70" spans="2:2" x14ac:dyDescent="0.35">
      <c r="B70" s="40"/>
    </row>
    <row r="71" spans="2:2" x14ac:dyDescent="0.35">
      <c r="B71" s="40"/>
    </row>
    <row r="72" spans="2:2" x14ac:dyDescent="0.35">
      <c r="B72" s="40"/>
    </row>
    <row r="73" spans="2:2" x14ac:dyDescent="0.35">
      <c r="B73" s="40"/>
    </row>
  </sheetData>
  <sheetProtection algorithmName="SHA-512" hashValue="cut78qfjwgfuZXQJJI6DCvBA7zqLw+aIxO6/XShHzfyinqXF/plVvQ+GbdqYCgV4jBS/2eFoo4Axh5KGuVb1fA==" saltValue="nbFE9g++k26hMF4uY9wcrQ==" spinCount="100000" sheet="1" objects="1" scenarios="1"/>
  <conditionalFormatting sqref="K45">
    <cfRule type="cellIs" dxfId="5" priority="3" operator="equal">
      <formula>"Four"</formula>
    </cfRule>
    <cfRule type="cellIs" dxfId="4" priority="6" operator="equal">
      <formula>"Correct"</formula>
    </cfRule>
  </conditionalFormatting>
  <conditionalFormatting sqref="O45">
    <cfRule type="cellIs" dxfId="3" priority="2" operator="equal">
      <formula>"Fout"</formula>
    </cfRule>
    <cfRule type="cellIs" dxfId="2" priority="5" operator="equal">
      <formula>"Correct"</formula>
    </cfRule>
  </conditionalFormatting>
  <conditionalFormatting sqref="S45">
    <cfRule type="cellIs" dxfId="1" priority="1" operator="equal">
      <formula>"Fout"</formula>
    </cfRule>
    <cfRule type="cellIs" dxfId="0" priority="4" operator="equal">
      <formula>"Correct"</formula>
    </cfRule>
  </conditionalFormatting>
  <dataValidations count="1">
    <dataValidation type="list" allowBlank="1" showInputMessage="1" showErrorMessage="1" sqref="C4:C5" xr:uid="{0236DA78-3D9E-4127-823F-CB8D185F4FFC}">
      <formula1>$S$8:$S$9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ED9AA52151774494DC7626F7DD9E2F" ma:contentTypeVersion="5" ma:contentTypeDescription="Create a new document." ma:contentTypeScope="" ma:versionID="24440c6ff9511192e268bf2fbd34b647">
  <xsd:schema xmlns:xsd="http://www.w3.org/2001/XMLSchema" xmlns:xs="http://www.w3.org/2001/XMLSchema" xmlns:p="http://schemas.microsoft.com/office/2006/metadata/properties" xmlns:ns2="a47a8248-672c-4e33-8281-5677a33b125c" xmlns:ns3="ce06a245-6ed8-4b19-9e44-7c005e7e4e2e" targetNamespace="http://schemas.microsoft.com/office/2006/metadata/properties" ma:root="true" ma:fieldsID="f20aebc18adb9b7345abfbd07f846bcd" ns2:_="" ns3:_="">
    <xsd:import namespace="a47a8248-672c-4e33-8281-5677a33b125c"/>
    <xsd:import namespace="ce06a245-6ed8-4b19-9e44-7c005e7e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annotati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a8248-672c-4e33-8281-5677a33b1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nnotatie" ma:index="12" nillable="true" ma:displayName="annotatie" ma:format="Dropdown" ma:list="fc26ed0d-c941-4af9-bb1a-49598ae20f32" ma:internalName="annotatie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06a245-6ed8-4b19-9e44-7c005e7e4e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otatie xmlns="a47a8248-672c-4e33-8281-5677a33b12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44886B-4EBB-4B83-B73A-90FF8F8EE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7a8248-672c-4e33-8281-5677a33b125c"/>
    <ds:schemaRef ds:uri="ce06a245-6ed8-4b19-9e44-7c005e7e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28C780-A83C-430E-BB8A-C3FE80327740}">
  <ds:schemaRefs>
    <ds:schemaRef ds:uri="http://schemas.microsoft.com/office/2006/metadata/properties"/>
    <ds:schemaRef ds:uri="http://schemas.microsoft.com/office/infopath/2007/PartnerControls"/>
    <ds:schemaRef ds:uri="a47a8248-672c-4e33-8281-5677a33b125c"/>
  </ds:schemaRefs>
</ds:datastoreItem>
</file>

<file path=customXml/itemProps3.xml><?xml version="1.0" encoding="utf-8"?>
<ds:datastoreItem xmlns:ds="http://schemas.openxmlformats.org/officeDocument/2006/customXml" ds:itemID="{C1B5617E-5E13-413B-85B0-2C41E3F6C9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CoenP</dc:creator>
  <cp:keywords/>
  <dc:description/>
  <cp:lastModifiedBy>Gebruiker</cp:lastModifiedBy>
  <cp:revision/>
  <dcterms:created xsi:type="dcterms:W3CDTF">2022-10-19T11:03:30Z</dcterms:created>
  <dcterms:modified xsi:type="dcterms:W3CDTF">2022-11-14T15:17:53Z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9b38bc-0ed8-48ce-ab09-5250aa17f0d6_Enabled">
    <vt:lpwstr>true</vt:lpwstr>
  </property>
  <property fmtid="{D5CDD505-2E9C-101B-9397-08002B2CF9AE}" pid="3" name="MSIP_Label_809b38bc-0ed8-48ce-ab09-5250aa17f0d6_SetDate">
    <vt:lpwstr>2022-10-19T11:03:31Z</vt:lpwstr>
  </property>
  <property fmtid="{D5CDD505-2E9C-101B-9397-08002B2CF9AE}" pid="4" name="MSIP_Label_809b38bc-0ed8-48ce-ab09-5250aa17f0d6_Method">
    <vt:lpwstr>Standard</vt:lpwstr>
  </property>
  <property fmtid="{D5CDD505-2E9C-101B-9397-08002B2CF9AE}" pid="5" name="MSIP_Label_809b38bc-0ed8-48ce-ab09-5250aa17f0d6_Name">
    <vt:lpwstr>Public</vt:lpwstr>
  </property>
  <property fmtid="{D5CDD505-2E9C-101B-9397-08002B2CF9AE}" pid="6" name="MSIP_Label_809b38bc-0ed8-48ce-ab09-5250aa17f0d6_SiteId">
    <vt:lpwstr>7f263ce8-b129-4c08-b21c-36d0ebea0d03</vt:lpwstr>
  </property>
  <property fmtid="{D5CDD505-2E9C-101B-9397-08002B2CF9AE}" pid="7" name="MSIP_Label_809b38bc-0ed8-48ce-ab09-5250aa17f0d6_ActionId">
    <vt:lpwstr>afd50892-62a2-49ed-9e5b-fe18ec4e4680</vt:lpwstr>
  </property>
  <property fmtid="{D5CDD505-2E9C-101B-9397-08002B2CF9AE}" pid="8" name="MSIP_Label_809b38bc-0ed8-48ce-ab09-5250aa17f0d6_ContentBits">
    <vt:lpwstr>0</vt:lpwstr>
  </property>
  <property fmtid="{D5CDD505-2E9C-101B-9397-08002B2CF9AE}" pid="9" name="ContentTypeId">
    <vt:lpwstr>0x01010057ED9AA52151774494DC7626F7DD9E2F</vt:lpwstr>
  </property>
</Properties>
</file>